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<sst xmlns="http://schemas.openxmlformats.org/spreadsheetml/2006/main" count="1352" uniqueCount="78">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</sst>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J60" sqref="J6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11.75390625" style="0" customWidth="1"/>
    <col min="18" max="18" width="9.00390625" style="0" customWidth="1"/>
    <col min="19" max="19" width="11.0039062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35870.8</v>
      </c>
      <c r="C7" s="129">
        <v>2056.0500000000175</v>
      </c>
      <c r="D7" s="38">
        <v>17935.4</v>
      </c>
      <c r="E7" s="38"/>
      <c r="F7" s="38"/>
      <c r="G7" s="38"/>
      <c r="H7" s="56"/>
      <c r="I7" s="38"/>
      <c r="J7" s="39"/>
      <c r="K7" s="38">
        <v>17935.4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16386.85000000002</v>
      </c>
      <c r="AF7" s="54"/>
      <c r="AG7" s="40"/>
    </row>
    <row r="8" spans="1:55" ht="18" customHeight="1">
      <c r="A8" s="47" t="s">
        <v>30</v>
      </c>
      <c r="B8" s="33">
        <f>SUM(E8:AB8)</f>
        <v>77547.20000000001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>
        <v>2082</v>
      </c>
      <c r="M8" s="137">
        <v>6478.8</v>
      </c>
      <c r="N8" s="137"/>
      <c r="O8" s="137">
        <v>9185.8</v>
      </c>
      <c r="P8" s="137">
        <v>3708.5</v>
      </c>
      <c r="Q8" s="137">
        <v>4371.4</v>
      </c>
      <c r="R8" s="137">
        <v>5616.2</v>
      </c>
      <c r="S8" s="63">
        <v>7808.6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141153.94000000015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251986.19999999995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43501.2</v>
      </c>
      <c r="L9" s="104">
        <f>L10+L15+L24+L33+L47+L52+L54+L61+L62+L71+L72+L88+L76+L81+L83+L82+L69+L89+L90+L91+L70+L40+L92</f>
        <v>1990.9999999999998</v>
      </c>
      <c r="M9" s="68">
        <f t="shared" si="0"/>
        <v>6948.499999999999</v>
      </c>
      <c r="N9" s="68">
        <f t="shared" si="0"/>
        <v>0</v>
      </c>
      <c r="O9" s="68">
        <f t="shared" si="0"/>
        <v>1077.7</v>
      </c>
      <c r="P9" s="68">
        <f t="shared" si="0"/>
        <v>3163.6</v>
      </c>
      <c r="Q9" s="68">
        <f t="shared" si="0"/>
        <v>14584.699999999999</v>
      </c>
      <c r="R9" s="68">
        <f t="shared" si="0"/>
        <v>7357.4</v>
      </c>
      <c r="S9" s="68">
        <f t="shared" si="0"/>
        <v>13806.6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140212.4</v>
      </c>
      <c r="AG9" s="69">
        <f>AG10+AG15+AG24+AG33+AG47+AG52+AG54+AG61+AG62+AG71+AG72+AG76+AG88+AG81+AG83+AG82+AG69+AG89+AG91+AG90+AG70+AG40+AG92</f>
        <v>236877.62226</v>
      </c>
      <c r="AH9" s="41"/>
      <c r="AI9" s="160"/>
    </row>
    <row r="10" spans="1:35" ht="15.75">
      <c r="A10" s="4" t="s">
        <v>4</v>
      </c>
      <c r="B10" s="72">
        <f>14177+2914.6</f>
        <v>17091.6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>
        <v>1398.1</v>
      </c>
      <c r="M10" s="67">
        <v>40.6</v>
      </c>
      <c r="N10" s="67"/>
      <c r="O10" s="71">
        <v>42.5</v>
      </c>
      <c r="P10" s="67">
        <v>252</v>
      </c>
      <c r="Q10" s="67">
        <v>228.9</v>
      </c>
      <c r="R10" s="67">
        <v>1344.2</v>
      </c>
      <c r="S10" s="72">
        <v>2102.4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9984.800000000001</v>
      </c>
      <c r="AG10" s="72">
        <f>B10+C10-AF10</f>
        <v>10739.699999999995</v>
      </c>
      <c r="AH10" s="18"/>
      <c r="AI10" s="143"/>
    </row>
    <row r="11" spans="1:35" ht="15.75">
      <c r="A11" s="3" t="s">
        <v>5</v>
      </c>
      <c r="B11" s="72">
        <f>12448.4+2697.6</f>
        <v>15146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>
        <v>1377.4</v>
      </c>
      <c r="M11" s="67"/>
      <c r="N11" s="67"/>
      <c r="O11" s="71"/>
      <c r="P11" s="67">
        <v>0.6</v>
      </c>
      <c r="Q11" s="67"/>
      <c r="R11" s="67">
        <v>1129.1</v>
      </c>
      <c r="S11" s="72">
        <v>1990.1</v>
      </c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8391.2</v>
      </c>
      <c r="AG11" s="72">
        <f>B11+C11-AF11</f>
        <v>8797</v>
      </c>
      <c r="AH11" s="18"/>
      <c r="AI11" s="143"/>
    </row>
    <row r="12" spans="1:35" ht="15.75">
      <c r="A12" s="3" t="s">
        <v>2</v>
      </c>
      <c r="B12" s="70">
        <f>487.6-312</f>
        <v>175.60000000000002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>
        <v>1.8</v>
      </c>
      <c r="S12" s="72">
        <v>68</v>
      </c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297.8</v>
      </c>
      <c r="AG12" s="72">
        <f>B12+C12-AF12</f>
        <v>374.3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1769.9999999999986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20.699999999999818</v>
      </c>
      <c r="M14" s="67">
        <f t="shared" si="2"/>
        <v>40.6</v>
      </c>
      <c r="N14" s="67">
        <f t="shared" si="2"/>
        <v>0</v>
      </c>
      <c r="O14" s="67">
        <f t="shared" si="2"/>
        <v>42.5</v>
      </c>
      <c r="P14" s="67">
        <f t="shared" si="2"/>
        <v>251.4</v>
      </c>
      <c r="Q14" s="67">
        <f t="shared" si="2"/>
        <v>228.9</v>
      </c>
      <c r="R14" s="67">
        <f t="shared" si="2"/>
        <v>213.30000000000013</v>
      </c>
      <c r="S14" s="67">
        <f t="shared" si="2"/>
        <v>44.30000000000018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1295.8</v>
      </c>
      <c r="AG14" s="72">
        <f>AG10-AG11-AG12-AG13</f>
        <v>1568.3999999999953</v>
      </c>
      <c r="AH14" s="18"/>
      <c r="AI14" s="156"/>
    </row>
    <row r="15" spans="1:36" ht="15" customHeight="1">
      <c r="A15" s="4" t="s">
        <v>6</v>
      </c>
      <c r="B15" s="72">
        <f>73488.7-1450.1</f>
        <v>72038.59999999999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>
        <v>110.1</v>
      </c>
      <c r="M15" s="67">
        <f>3329.9</f>
        <v>3329.9</v>
      </c>
      <c r="N15" s="67"/>
      <c r="O15" s="71">
        <v>131.8</v>
      </c>
      <c r="P15" s="67">
        <v>2527.6</v>
      </c>
      <c r="Q15" s="71">
        <v>2845.6</v>
      </c>
      <c r="R15" s="67">
        <v>41.8</v>
      </c>
      <c r="S15" s="72">
        <f>3593.7</f>
        <v>3593.7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41846.299999999996</v>
      </c>
      <c r="AG15" s="72">
        <f aca="true" t="shared" si="3" ref="AG15:AG31">B15+C15-AF15</f>
        <v>71212.1</v>
      </c>
      <c r="AH15" s="112"/>
      <c r="AI15" s="156"/>
      <c r="AJ15" s="86">
        <f>AG15-AG16</f>
        <v>60708.70000000001</v>
      </c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9726.5</v>
      </c>
      <c r="AG16" s="115">
        <f t="shared" si="3"/>
        <v>10503.399999999998</v>
      </c>
      <c r="AH16" s="116"/>
      <c r="AI16" s="161"/>
    </row>
    <row r="17" spans="1:35" ht="15.75">
      <c r="A17" s="3" t="s">
        <v>5</v>
      </c>
      <c r="B17" s="72">
        <f>53386.1-4458.2</f>
        <v>48927.9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21884.100000000002</v>
      </c>
      <c r="AG17" s="72">
        <f t="shared" si="3"/>
        <v>40874.899999999994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>
        <v>5.3</v>
      </c>
      <c r="N18" s="67"/>
      <c r="O18" s="71"/>
      <c r="P18" s="67">
        <v>1.6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15.1</v>
      </c>
      <c r="AG18" s="72">
        <f t="shared" si="3"/>
        <v>11.799999999999999</v>
      </c>
      <c r="AH18" s="18"/>
      <c r="AI18" s="143"/>
    </row>
    <row r="19" spans="1:35" ht="15.75">
      <c r="A19" s="3" t="s">
        <v>1</v>
      </c>
      <c r="B19" s="72">
        <f>4229.9+480</f>
        <v>4709.9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>
        <v>387</v>
      </c>
      <c r="N19" s="67"/>
      <c r="O19" s="71">
        <v>59.5</v>
      </c>
      <c r="P19" s="67">
        <v>184</v>
      </c>
      <c r="Q19" s="71">
        <v>415.7</v>
      </c>
      <c r="R19" s="67"/>
      <c r="S19" s="72">
        <v>54.6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2033.3</v>
      </c>
      <c r="AG19" s="72">
        <f t="shared" si="3"/>
        <v>6931.799999999998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>
        <v>77</v>
      </c>
      <c r="M20" s="67">
        <v>2335</v>
      </c>
      <c r="N20" s="67"/>
      <c r="O20" s="71">
        <v>33.3</v>
      </c>
      <c r="P20" s="67">
        <v>1648.8</v>
      </c>
      <c r="Q20" s="71">
        <v>1898.4</v>
      </c>
      <c r="R20" s="67">
        <v>0.2</v>
      </c>
      <c r="S20" s="72">
        <v>3046.8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14504.2</v>
      </c>
      <c r="AG20" s="72">
        <f t="shared" si="3"/>
        <v>12226.699999999997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>
        <v>362.6</v>
      </c>
      <c r="N21" s="67"/>
      <c r="O21" s="71"/>
      <c r="P21" s="67"/>
      <c r="Q21" s="71">
        <f>324.6+23.1</f>
        <v>347.70000000000005</v>
      </c>
      <c r="R21" s="67"/>
      <c r="S21" s="72">
        <v>230.8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1057.7</v>
      </c>
      <c r="AG21" s="72">
        <f t="shared" si="3"/>
        <v>654.9000000000001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4151.999999999987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33.099999999999994</v>
      </c>
      <c r="M23" s="67">
        <f t="shared" si="4"/>
        <v>239.9999999999999</v>
      </c>
      <c r="N23" s="67">
        <f t="shared" si="4"/>
        <v>0</v>
      </c>
      <c r="O23" s="67">
        <f t="shared" si="4"/>
        <v>39.000000000000014</v>
      </c>
      <c r="P23" s="67">
        <f t="shared" si="4"/>
        <v>693.2</v>
      </c>
      <c r="Q23" s="67">
        <f t="shared" si="4"/>
        <v>183.79999999999995</v>
      </c>
      <c r="R23" s="67">
        <f t="shared" si="4"/>
        <v>41.599999999999994</v>
      </c>
      <c r="S23" s="67">
        <f t="shared" si="4"/>
        <v>261.4999999999997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2351.899999999996</v>
      </c>
      <c r="AG23" s="72">
        <f>B23+C23-AF23</f>
        <v>10512.000000000004</v>
      </c>
      <c r="AH23" s="18"/>
      <c r="AI23" s="143"/>
    </row>
    <row r="24" spans="1:36" ht="15" customHeight="1">
      <c r="A24" s="4" t="s">
        <v>7</v>
      </c>
      <c r="B24" s="72">
        <f>43146+1745.5</f>
        <v>44891.5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>
        <f>533.9+378.8</f>
        <v>912.7</v>
      </c>
      <c r="N24" s="67"/>
      <c r="O24" s="71">
        <f>485.5+17.6</f>
        <v>503.1</v>
      </c>
      <c r="P24" s="67"/>
      <c r="Q24" s="71"/>
      <c r="R24" s="71">
        <f>3272.6+399.8</f>
        <v>3672.4</v>
      </c>
      <c r="S24" s="72">
        <f>3718.6+150+257</f>
        <v>4125.6</v>
      </c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24021.200000000004</v>
      </c>
      <c r="AG24" s="72">
        <f t="shared" si="3"/>
        <v>29009.42099999998</v>
      </c>
      <c r="AH24" s="86"/>
      <c r="AI24" s="156"/>
      <c r="AJ24" s="86"/>
    </row>
    <row r="25" spans="1:36" s="117" customFormat="1" ht="15" customHeight="1">
      <c r="A25" s="113" t="s">
        <v>39</v>
      </c>
      <c r="B25" s="76">
        <f>15694.8+85.5</f>
        <v>15780.3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>
        <v>378.8</v>
      </c>
      <c r="N25" s="76"/>
      <c r="O25" s="76">
        <v>17.6</v>
      </c>
      <c r="P25" s="76"/>
      <c r="Q25" s="76"/>
      <c r="R25" s="76">
        <v>399.8</v>
      </c>
      <c r="S25" s="76">
        <v>257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11813.499999999998</v>
      </c>
      <c r="AG25" s="115">
        <f t="shared" si="3"/>
        <v>3966.800000000001</v>
      </c>
      <c r="AH25" s="116"/>
      <c r="AI25" s="162"/>
      <c r="AJ25" s="142">
        <f>AG24-AG25</f>
        <v>25042.620999999977</v>
      </c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44891.5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912.7</v>
      </c>
      <c r="N32" s="67">
        <f t="shared" si="5"/>
        <v>0</v>
      </c>
      <c r="O32" s="67">
        <f t="shared" si="5"/>
        <v>503.1</v>
      </c>
      <c r="P32" s="67">
        <f t="shared" si="5"/>
        <v>0</v>
      </c>
      <c r="Q32" s="67">
        <f t="shared" si="5"/>
        <v>0</v>
      </c>
      <c r="R32" s="67">
        <f t="shared" si="5"/>
        <v>3672.4</v>
      </c>
      <c r="S32" s="67">
        <f t="shared" si="5"/>
        <v>4125.6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24021.200000000004</v>
      </c>
      <c r="AG32" s="72">
        <f>AG24</f>
        <v>29009.42099999998</v>
      </c>
      <c r="AI32" s="143"/>
    </row>
    <row r="33" spans="1:35" ht="15" customHeight="1">
      <c r="A33" s="4" t="s">
        <v>8</v>
      </c>
      <c r="B33" s="72">
        <f>352.3-679</f>
        <v>-326.7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>
        <v>180.8</v>
      </c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364.40000000000003</v>
      </c>
      <c r="AG33" s="72">
        <f aca="true" t="shared" si="6" ref="AG33:AG38">B33+C33-AF33</f>
        <v>885.7</v>
      </c>
      <c r="AI33" s="143"/>
    </row>
    <row r="34" spans="1:35" ht="15.75">
      <c r="A34" s="3" t="s">
        <v>5</v>
      </c>
      <c r="B34" s="72">
        <f>257.6+14</f>
        <v>271.6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>
        <v>180.8</v>
      </c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261.6</v>
      </c>
      <c r="AG34" s="72">
        <f t="shared" si="6"/>
        <v>161.70000000000005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f>37.9-14</f>
        <v>23.9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90.4</v>
      </c>
      <c r="AG36" s="72">
        <f t="shared" si="6"/>
        <v>16</v>
      </c>
      <c r="AI36" s="143"/>
    </row>
    <row r="37" spans="1:35" ht="15.75">
      <c r="A37" s="3" t="s">
        <v>16</v>
      </c>
      <c r="B37" s="72">
        <f>-679</f>
        <v>-679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604.2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56.80000000000007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12.399999999999999</v>
      </c>
      <c r="AG39" s="72">
        <f>AG33-AG34-AG36-AG38-AG35-AG37</f>
        <v>101.79999999999995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>
        <v>75.3</v>
      </c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512.1</v>
      </c>
      <c r="AG40" s="72">
        <f aca="true" t="shared" si="8" ref="AG40:AG45">B40+C40-AF40</f>
        <v>987.6999999999999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332.2</v>
      </c>
      <c r="AG41" s="72">
        <f t="shared" si="8"/>
        <v>781.2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</v>
      </c>
      <c r="AG43" s="72">
        <f t="shared" si="8"/>
        <v>29.900000000000006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>
        <v>72.2</v>
      </c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140.4</v>
      </c>
      <c r="AG44" s="72">
        <f t="shared" si="8"/>
        <v>163.99999999999997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3.0999999999999943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30.500000000000007</v>
      </c>
      <c r="AG46" s="72">
        <f>AG40-AG41-AG42-AG43-AG44-AG45</f>
        <v>12.499999999999915</v>
      </c>
      <c r="AI46" s="143"/>
    </row>
    <row r="47" spans="1:35" ht="17.25" customHeight="1">
      <c r="A47" s="4" t="s">
        <v>43</v>
      </c>
      <c r="B47" s="70">
        <f>2403.7-1494.7</f>
        <v>908.9999999999998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>
        <v>12</v>
      </c>
      <c r="M47" s="79"/>
      <c r="N47" s="79"/>
      <c r="O47" s="81">
        <v>106.1</v>
      </c>
      <c r="P47" s="79">
        <v>0.5</v>
      </c>
      <c r="Q47" s="79">
        <v>201.7</v>
      </c>
      <c r="R47" s="79">
        <v>219.3</v>
      </c>
      <c r="S47" s="80">
        <v>51.6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948.4</v>
      </c>
      <c r="AG47" s="72">
        <f>B47+C47-AF47</f>
        <v>987.7999999999996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>
        <v>37.3</v>
      </c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62.8</v>
      </c>
      <c r="AG48" s="72">
        <f>B48+C48-AF48</f>
        <v>5.449999999999974</v>
      </c>
      <c r="AI48" s="143"/>
    </row>
    <row r="49" spans="1:35" ht="15.75">
      <c r="A49" s="3" t="s">
        <v>16</v>
      </c>
      <c r="B49" s="72">
        <f>1239.5-484.8</f>
        <v>754.7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>
        <v>20</v>
      </c>
      <c r="P49" s="67"/>
      <c r="Q49" s="67"/>
      <c r="R49" s="67">
        <f>188.1+23</f>
        <v>211.1</v>
      </c>
      <c r="S49" s="72">
        <v>51.6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550.4000000000001</v>
      </c>
      <c r="AG49" s="72">
        <f>B49+C49-AF49</f>
        <v>734.8739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117.89999999999975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12</v>
      </c>
      <c r="M51" s="67">
        <f t="shared" si="10"/>
        <v>0</v>
      </c>
      <c r="N51" s="67">
        <f t="shared" si="10"/>
        <v>0</v>
      </c>
      <c r="O51" s="67">
        <f t="shared" si="10"/>
        <v>86.1</v>
      </c>
      <c r="P51" s="67">
        <f t="shared" si="10"/>
        <v>0.5</v>
      </c>
      <c r="Q51" s="67">
        <f t="shared" si="10"/>
        <v>164.39999999999998</v>
      </c>
      <c r="R51" s="67">
        <f t="shared" si="10"/>
        <v>8.200000000000017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335.19999999999993</v>
      </c>
      <c r="AG51" s="72">
        <f>AG47-AG49-AG48</f>
        <v>247.47609999999958</v>
      </c>
      <c r="AI51" s="143"/>
    </row>
    <row r="52" spans="1:35" ht="15" customHeight="1">
      <c r="A52" s="4" t="s">
        <v>0</v>
      </c>
      <c r="B52" s="72">
        <f>46445.7-3302.4</f>
        <v>43143.299999999996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>
        <v>2.3</v>
      </c>
      <c r="M52" s="67"/>
      <c r="N52" s="67"/>
      <c r="O52" s="71">
        <v>279.1</v>
      </c>
      <c r="P52" s="67">
        <v>62.4</v>
      </c>
      <c r="Q52" s="67">
        <v>635</v>
      </c>
      <c r="R52" s="67">
        <f>499.2</f>
        <v>499.2</v>
      </c>
      <c r="S52" s="72">
        <v>419.8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4284.8</v>
      </c>
      <c r="AG52" s="72">
        <f aca="true" t="shared" si="11" ref="AG52:AG59">B52+C52-AF52</f>
        <v>41212.362259999994</v>
      </c>
      <c r="AI52" s="143"/>
    </row>
    <row r="53" spans="1:35" ht="15" customHeight="1">
      <c r="A53" s="3" t="s">
        <v>2</v>
      </c>
      <c r="B53" s="72">
        <f>2699.6-145.8</f>
        <v>2553.7999999999997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>
        <v>7.5</v>
      </c>
      <c r="P53" s="67"/>
      <c r="Q53" s="67"/>
      <c r="R53" s="67"/>
      <c r="S53" s="72">
        <v>90.9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1235.9</v>
      </c>
      <c r="AG53" s="72">
        <f t="shared" si="11"/>
        <v>1462.8999999999996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>
        <v>451.7</v>
      </c>
      <c r="M54" s="67">
        <v>35.9</v>
      </c>
      <c r="N54" s="67"/>
      <c r="O54" s="71">
        <v>3.8</v>
      </c>
      <c r="P54" s="67"/>
      <c r="Q54" s="71">
        <v>284.8</v>
      </c>
      <c r="R54" s="67"/>
      <c r="S54" s="72">
        <v>634.3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1650.8999999999999</v>
      </c>
      <c r="AG54" s="72">
        <f t="shared" si="11"/>
        <v>1867.0000000000002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>
        <v>400</v>
      </c>
      <c r="M55" s="67"/>
      <c r="N55" s="67"/>
      <c r="O55" s="71"/>
      <c r="P55" s="67"/>
      <c r="Q55" s="71"/>
      <c r="R55" s="67"/>
      <c r="S55" s="72">
        <v>4.1</v>
      </c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404.1</v>
      </c>
      <c r="AG55" s="72">
        <f t="shared" si="11"/>
        <v>996.3999999999997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>
        <v>4.9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9.3</v>
      </c>
      <c r="AG56" s="72">
        <f t="shared" si="11"/>
        <v>12.2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>
        <v>0.4</v>
      </c>
      <c r="M57" s="72">
        <v>4.6</v>
      </c>
      <c r="N57" s="72"/>
      <c r="O57" s="72"/>
      <c r="P57" s="72"/>
      <c r="Q57" s="72"/>
      <c r="R57" s="72"/>
      <c r="S57" s="72">
        <v>202.9</v>
      </c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207.9</v>
      </c>
      <c r="AG57" s="72">
        <f t="shared" si="11"/>
        <v>436.1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51.29999999999999</v>
      </c>
      <c r="M60" s="67">
        <f t="shared" si="12"/>
        <v>26.4</v>
      </c>
      <c r="N60" s="67">
        <f t="shared" si="12"/>
        <v>0</v>
      </c>
      <c r="O60" s="67">
        <f t="shared" si="12"/>
        <v>3.8</v>
      </c>
      <c r="P60" s="67">
        <f t="shared" si="12"/>
        <v>0</v>
      </c>
      <c r="Q60" s="67">
        <f t="shared" si="12"/>
        <v>284.8</v>
      </c>
      <c r="R60" s="67">
        <f t="shared" si="12"/>
        <v>0</v>
      </c>
      <c r="S60" s="67">
        <f t="shared" si="12"/>
        <v>427.29999999999995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1024.4999999999998</v>
      </c>
      <c r="AG60" s="72">
        <f>AG54-AG55-AG57-AG59-AG56-AG58</f>
        <v>422.30000000000047</v>
      </c>
      <c r="AI60" s="143"/>
    </row>
    <row r="61" spans="1:35" ht="15" customHeight="1">
      <c r="A61" s="4" t="s">
        <v>10</v>
      </c>
      <c r="B61" s="72">
        <f>66.4-659.1</f>
        <v>-592.7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>
        <v>3</v>
      </c>
      <c r="R61" s="67"/>
      <c r="S61" s="72">
        <v>28.2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37.1</v>
      </c>
      <c r="AG61" s="72">
        <f aca="true" t="shared" si="14" ref="AG61:AG67">B61+C61-AF61</f>
        <v>200.69999999999996</v>
      </c>
      <c r="AI61" s="143"/>
    </row>
    <row r="62" spans="1:35" s="18" customFormat="1" ht="15" customHeight="1">
      <c r="A62" s="108" t="s">
        <v>11</v>
      </c>
      <c r="B62" s="72">
        <f>3404+259</f>
        <v>3663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>
        <v>120.7</v>
      </c>
      <c r="N62" s="72"/>
      <c r="O62" s="72"/>
      <c r="P62" s="72"/>
      <c r="Q62" s="72">
        <v>406.9</v>
      </c>
      <c r="R62" s="72">
        <v>6.6</v>
      </c>
      <c r="S62" s="72">
        <v>1316.5</v>
      </c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3229.1</v>
      </c>
      <c r="AG62" s="72">
        <f t="shared" si="14"/>
        <v>5245.299999999999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>
        <v>1067.8</v>
      </c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1836.6</v>
      </c>
      <c r="AG63" s="72">
        <f t="shared" si="14"/>
        <v>1120.1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>
        <v>1.7</v>
      </c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5.3999999999999995</v>
      </c>
      <c r="AG64" s="72">
        <f t="shared" si="14"/>
        <v>0.7000000000000002</v>
      </c>
      <c r="AH64" s="6"/>
      <c r="AI64" s="143"/>
    </row>
    <row r="65" spans="1:35" ht="15.75">
      <c r="A65" s="3" t="s">
        <v>1</v>
      </c>
      <c r="B65" s="72">
        <f>69.3-3.8+25</f>
        <v>90.5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>
        <v>12.6</v>
      </c>
      <c r="N65" s="67"/>
      <c r="O65" s="71"/>
      <c r="P65" s="67"/>
      <c r="Q65" s="71">
        <v>12.8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101.39999999999999</v>
      </c>
      <c r="AG65" s="72">
        <f t="shared" si="14"/>
        <v>192.60000000000002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>
        <v>9.5</v>
      </c>
      <c r="N66" s="67"/>
      <c r="O66" s="71"/>
      <c r="P66" s="67"/>
      <c r="Q66" s="67">
        <v>22.2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59.8</v>
      </c>
      <c r="AG66" s="72">
        <f t="shared" si="14"/>
        <v>516.7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12</v>
      </c>
      <c r="AI67" s="143"/>
    </row>
    <row r="68" spans="1:35" ht="15.75">
      <c r="A68" s="3" t="s">
        <v>23</v>
      </c>
      <c r="B68" s="72">
        <f>B62-B63-B66-B67-B65-B64</f>
        <v>1668.7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96.9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265.9</v>
      </c>
      <c r="R68" s="67">
        <f t="shared" si="15"/>
        <v>6.6</v>
      </c>
      <c r="S68" s="67">
        <f t="shared" si="15"/>
        <v>248.70000000000005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1119.9</v>
      </c>
      <c r="AG68" s="72">
        <f>AG62-AG63-AG66-AG67-AG65-AG64</f>
        <v>3403.1999999999994</v>
      </c>
      <c r="AI68" s="143"/>
    </row>
    <row r="69" spans="1:35" ht="31.5">
      <c r="A69" s="4" t="s">
        <v>45</v>
      </c>
      <c r="B69" s="72">
        <f>11787.8-4000</f>
        <v>7787.799999999999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>
        <v>9601.4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9601.4</v>
      </c>
      <c r="AG69" s="130">
        <f aca="true" t="shared" si="16" ref="AG69:AG92">B69+C69-AF69</f>
        <v>1183.3389999999981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>
        <v>44.3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183.7</v>
      </c>
      <c r="AG71" s="130">
        <f t="shared" si="16"/>
        <v>0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f>2492-111-98.9-200</f>
        <v>2082.1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>
        <v>16.8</v>
      </c>
      <c r="M72" s="67">
        <v>17.7</v>
      </c>
      <c r="N72" s="67"/>
      <c r="O72" s="67">
        <v>11.3</v>
      </c>
      <c r="P72" s="67">
        <v>11.8</v>
      </c>
      <c r="Q72" s="71">
        <v>257.8</v>
      </c>
      <c r="R72" s="67">
        <v>400.8</v>
      </c>
      <c r="S72" s="72">
        <f>702-85.4-411.5</f>
        <v>205.10000000000002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1428.4</v>
      </c>
      <c r="AG72" s="130">
        <f t="shared" si="16"/>
        <v>5265.4</v>
      </c>
      <c r="AH72" s="86">
        <f>AG72+AG69+AG76+AG91+AG83+AG88</f>
        <v>9051.638999999997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>
        <v>45.4</v>
      </c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0.10000000000000142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>
        <v>87.7</v>
      </c>
      <c r="R74" s="67"/>
      <c r="S74" s="72">
        <v>141.4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442.5</v>
      </c>
      <c r="AG74" s="130">
        <f t="shared" si="16"/>
        <v>829.2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>
        <f>7.7+2.8</f>
        <v>10.5</v>
      </c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12.9</v>
      </c>
      <c r="AG75" s="130">
        <f t="shared" si="16"/>
        <v>280.79999999999995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>
        <v>8.1</v>
      </c>
      <c r="Q76" s="81"/>
      <c r="R76" s="79"/>
      <c r="S76" s="80">
        <v>85.4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145.8</v>
      </c>
      <c r="AG76" s="130">
        <f t="shared" si="16"/>
        <v>102.89999999999998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>
        <v>78.7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112.30000000000001</v>
      </c>
      <c r="AG77" s="130">
        <f t="shared" si="16"/>
        <v>0.20000000000000284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>
        <v>5.5</v>
      </c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130">
        <f t="shared" si="16"/>
        <v>10.700000000000001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>
      <c r="A83" s="12" t="s">
        <v>63</v>
      </c>
      <c r="B83" s="80">
        <v>411.5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>
        <v>411.5</v>
      </c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411.5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f>38049.8-25136.7</f>
        <v>12913.100000000002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>
        <v>651.7</v>
      </c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1489.5</v>
      </c>
      <c r="AG89" s="72">
        <f t="shared" si="16"/>
        <v>25581.600000000006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f>4703.2+35086.9</f>
        <v>39790.1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561.9</v>
      </c>
      <c r="L92" s="72"/>
      <c r="M92" s="67">
        <v>2491</v>
      </c>
      <c r="N92" s="67"/>
      <c r="O92" s="67"/>
      <c r="P92" s="67">
        <v>301.2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37692.7</v>
      </c>
      <c r="AG92" s="72">
        <f t="shared" si="16"/>
        <v>38723.5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251986.19999999995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43501.2</v>
      </c>
      <c r="L94" s="132">
        <f t="shared" si="17"/>
        <v>1990.9999999999998</v>
      </c>
      <c r="M94" s="83">
        <f t="shared" si="17"/>
        <v>6948.499999999999</v>
      </c>
      <c r="N94" s="83">
        <f t="shared" si="17"/>
        <v>0</v>
      </c>
      <c r="O94" s="83">
        <f t="shared" si="17"/>
        <v>1077.7</v>
      </c>
      <c r="P94" s="83">
        <f t="shared" si="17"/>
        <v>3163.6</v>
      </c>
      <c r="Q94" s="83">
        <f t="shared" si="17"/>
        <v>14584.699999999997</v>
      </c>
      <c r="R94" s="83">
        <f t="shared" si="17"/>
        <v>7357.4</v>
      </c>
      <c r="S94" s="83">
        <f t="shared" si="17"/>
        <v>13806.6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140212.4</v>
      </c>
      <c r="AG94" s="84">
        <f>AG10+AG15+AG24+AG33+AG47+AG52+AG54+AG61+AG62+AG69+AG71+AG72+AG76+AG81+AG82+AG83+AG88+AG89+AG90+AG91+AG70+AG40+AG92</f>
        <v>236877.62226</v>
      </c>
    </row>
    <row r="95" spans="1:33" ht="15.75">
      <c r="A95" s="3" t="s">
        <v>5</v>
      </c>
      <c r="B95" s="22">
        <f>B11+B17+B26+B34+B55+B63+B73+B41+B77+B48</f>
        <v>68314.8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1777.4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0.6</v>
      </c>
      <c r="Q95" s="67">
        <f t="shared" si="18"/>
        <v>37.3</v>
      </c>
      <c r="R95" s="67">
        <f t="shared" si="18"/>
        <v>1174.5</v>
      </c>
      <c r="S95" s="67">
        <f t="shared" si="18"/>
        <v>3321.5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33330.3</v>
      </c>
      <c r="AG95" s="71">
        <f>B95+C95-AF95</f>
        <v>52737.04999999999</v>
      </c>
    </row>
    <row r="96" spans="1:33" ht="15.75">
      <c r="A96" s="3" t="s">
        <v>2</v>
      </c>
      <c r="B96" s="22">
        <f aca="true" t="shared" si="19" ref="B96:AD96">B12+B20+B29+B36+B57+B66+B44+B80+B74+B53</f>
        <v>16788.5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77.4</v>
      </c>
      <c r="M96" s="67">
        <f t="shared" si="19"/>
        <v>2349.1</v>
      </c>
      <c r="N96" s="67">
        <f t="shared" si="19"/>
        <v>0</v>
      </c>
      <c r="O96" s="67">
        <f t="shared" si="19"/>
        <v>40.8</v>
      </c>
      <c r="P96" s="67">
        <f t="shared" si="19"/>
        <v>1654.3</v>
      </c>
      <c r="Q96" s="67">
        <f t="shared" si="19"/>
        <v>2080.5</v>
      </c>
      <c r="R96" s="67">
        <f t="shared" si="19"/>
        <v>2</v>
      </c>
      <c r="S96" s="67">
        <f t="shared" si="19"/>
        <v>3550.0000000000005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16986.3</v>
      </c>
      <c r="AG96" s="71">
        <f>B96+C96-AF96</f>
        <v>16036.599999999995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7</v>
      </c>
      <c r="N97" s="67">
        <f t="shared" si="20"/>
        <v>0</v>
      </c>
      <c r="O97" s="67">
        <f t="shared" si="20"/>
        <v>0</v>
      </c>
      <c r="P97" s="67">
        <f t="shared" si="20"/>
        <v>1.6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20.5</v>
      </c>
      <c r="AG97" s="71">
        <f>B97+C97-AF97</f>
        <v>12.600000000000001</v>
      </c>
    </row>
    <row r="98" spans="1:33" ht="15.75">
      <c r="A98" s="3" t="s">
        <v>1</v>
      </c>
      <c r="B98" s="22">
        <f aca="true" t="shared" si="21" ref="B98:AD98">B19+B28+B65+B35+B43+B56+B79</f>
        <v>4842.099999999999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404.5</v>
      </c>
      <c r="N98" s="67">
        <f t="shared" si="21"/>
        <v>0</v>
      </c>
      <c r="O98" s="67">
        <f t="shared" si="21"/>
        <v>59.5</v>
      </c>
      <c r="P98" s="67">
        <f t="shared" si="21"/>
        <v>184</v>
      </c>
      <c r="Q98" s="67">
        <f t="shared" si="21"/>
        <v>428.5</v>
      </c>
      <c r="R98" s="67">
        <f t="shared" si="21"/>
        <v>0</v>
      </c>
      <c r="S98" s="67">
        <f t="shared" si="21"/>
        <v>54.6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2153</v>
      </c>
      <c r="AG98" s="71">
        <f>B98+C98-AF98</f>
        <v>7168.5</v>
      </c>
    </row>
    <row r="99" spans="1:33" ht="15.75">
      <c r="A99" s="3" t="s">
        <v>16</v>
      </c>
      <c r="B99" s="22">
        <f aca="true" t="shared" si="22" ref="B99:W99">B21+B30+B49+B37+B58+B13+B75+B67</f>
        <v>1350.8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362.6</v>
      </c>
      <c r="N99" s="67">
        <f t="shared" si="22"/>
        <v>0</v>
      </c>
      <c r="O99" s="67">
        <f t="shared" si="22"/>
        <v>20</v>
      </c>
      <c r="P99" s="67">
        <f t="shared" si="22"/>
        <v>10.5</v>
      </c>
      <c r="Q99" s="67">
        <f t="shared" si="22"/>
        <v>453.70000000000005</v>
      </c>
      <c r="R99" s="67">
        <f t="shared" si="22"/>
        <v>211.1</v>
      </c>
      <c r="S99" s="67">
        <f t="shared" si="22"/>
        <v>282.40000000000003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1732.1000000000001</v>
      </c>
      <c r="AG99" s="71">
        <f>B99+C99-AF99</f>
        <v>2286.7739</v>
      </c>
    </row>
    <row r="100" spans="1:33" ht="12.75">
      <c r="A100" s="1" t="s">
        <v>35</v>
      </c>
      <c r="B100" s="2">
        <f aca="true" t="shared" si="23" ref="B100:AD100">B94-B95-B96-B97-B98-B99</f>
        <v>160689.99999999997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13481.899999999992</v>
      </c>
      <c r="L100" s="131">
        <f t="shared" si="23"/>
        <v>136.19999999999968</v>
      </c>
      <c r="M100" s="85">
        <f t="shared" si="23"/>
        <v>3825.2999999999997</v>
      </c>
      <c r="N100" s="85">
        <f t="shared" si="23"/>
        <v>0</v>
      </c>
      <c r="O100" s="85">
        <f t="shared" si="23"/>
        <v>957.4000000000001</v>
      </c>
      <c r="P100" s="85">
        <f t="shared" si="23"/>
        <v>1312.6000000000001</v>
      </c>
      <c r="Q100" s="85">
        <f t="shared" si="23"/>
        <v>11584.699999999997</v>
      </c>
      <c r="R100" s="85">
        <f t="shared" si="23"/>
        <v>5969.799999999999</v>
      </c>
      <c r="S100" s="85">
        <f t="shared" si="23"/>
        <v>6598.1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85990.19999999998</v>
      </c>
      <c r="AG100" s="85">
        <f>AG94-AG95-AG96-AG97-AG98-AG99</f>
        <v>158636.09836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2018-12-14T13:28:34Z</cp:lastPrinted>
  <dcterms:created xsi:type="dcterms:W3CDTF">2002-11-05T08:53:00Z</dcterms:created>
  <dcterms:modified xsi:type="dcterms:W3CDTF">2018-12-21T14:50:22Z</dcterms:modified>
  <cp:category/>
  <cp:version/>
  <cp:contentType/>
  <cp:contentStatus/>
</cp:coreProperties>
</file>